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4675" windowHeight="11280" firstSheet="2" activeTab="7"/>
  </bookViews>
  <sheets>
    <sheet name="Formula Based Projections" sheetId="1" r:id="rId1"/>
    <sheet name="Simple moving averages" sheetId="2" r:id="rId2"/>
    <sheet name="Data Analysis ToolPak" sheetId="3" r:id="rId3"/>
    <sheet name="Arthimetic Mean Return" sheetId="4" r:id="rId4"/>
    <sheet name="Univariate Regression" sheetId="5" r:id="rId5"/>
    <sheet name="Regression output, now what" sheetId="6" r:id="rId6"/>
    <sheet name="Causal Modeling" sheetId="7" r:id="rId7"/>
    <sheet name="Joint Graph" sheetId="8" r:id="rId8"/>
  </sheets>
  <calcPr calcId="145621"/>
</workbook>
</file>

<file path=xl/calcChain.xml><?xml version="1.0" encoding="utf-8"?>
<calcChain xmlns="http://schemas.openxmlformats.org/spreadsheetml/2006/main">
  <c r="G30" i="2" l="1"/>
  <c r="F24" i="5" l="1"/>
  <c r="D6" i="3" l="1"/>
  <c r="D7" i="3"/>
  <c r="D8" i="3"/>
  <c r="D9" i="3"/>
  <c r="I3" i="8" l="1"/>
  <c r="I4" i="8"/>
  <c r="I5" i="8"/>
  <c r="I2" i="8"/>
  <c r="H28" i="7"/>
  <c r="F28" i="7"/>
  <c r="D28" i="7"/>
  <c r="N27" i="7"/>
  <c r="L27" i="7"/>
  <c r="J27" i="7"/>
  <c r="H27" i="7"/>
  <c r="F27" i="7"/>
  <c r="D27" i="7"/>
  <c r="B27" i="7"/>
  <c r="B28" i="7" s="1"/>
  <c r="B29" i="7" s="1"/>
  <c r="I6" i="8" s="1"/>
  <c r="B19" i="6"/>
  <c r="D18" i="6"/>
  <c r="F17" i="6"/>
  <c r="B18" i="6"/>
  <c r="D17" i="6"/>
  <c r="B17" i="6"/>
  <c r="E5" i="3"/>
  <c r="E6" i="3"/>
  <c r="E7" i="3"/>
  <c r="E8" i="3"/>
  <c r="E9" i="3"/>
  <c r="C9" i="3"/>
  <c r="I20" i="4" l="1"/>
  <c r="A15" i="4"/>
  <c r="I9" i="4"/>
  <c r="D9" i="4"/>
  <c r="E9" i="4"/>
  <c r="F9" i="4"/>
  <c r="G9" i="4"/>
  <c r="H9" i="4"/>
  <c r="C9" i="4"/>
  <c r="I23" i="2"/>
  <c r="B17" i="2"/>
  <c r="B16" i="2" l="1"/>
  <c r="B14" i="2"/>
  <c r="B13" i="2"/>
  <c r="I19" i="1"/>
  <c r="B12" i="1"/>
</calcChain>
</file>

<file path=xl/sharedStrings.xml><?xml version="1.0" encoding="utf-8"?>
<sst xmlns="http://schemas.openxmlformats.org/spreadsheetml/2006/main" count="189" uniqueCount="88">
  <si>
    <t>Property Taxes</t>
  </si>
  <si>
    <t>Assessed Value</t>
  </si>
  <si>
    <t>x</t>
  </si>
  <si>
    <t>2012 Property Tax Revenue =</t>
  </si>
  <si>
    <t>Tax Rate</t>
  </si>
  <si>
    <t>Collection Rate</t>
  </si>
  <si>
    <t>=((B9/B10)*D9)*F9</t>
  </si>
  <si>
    <t>Four Year Window</t>
  </si>
  <si>
    <t>2011 Forecast =</t>
  </si>
  <si>
    <t xml:space="preserve">2012 Forecast = </t>
  </si>
  <si>
    <t>+</t>
  </si>
  <si>
    <t>=AVERAGE(D2:G2)</t>
  </si>
  <si>
    <t>=(D2+E2+F2+G2)/4</t>
  </si>
  <si>
    <t>2012 Forecast =</t>
  </si>
  <si>
    <t>=AVERAGE(E2:H2)</t>
  </si>
  <si>
    <t>=(E2+F2+G2+H2)/4</t>
  </si>
  <si>
    <t>Revenue</t>
  </si>
  <si>
    <t>Growth Rate</t>
  </si>
  <si>
    <t>Average</t>
  </si>
  <si>
    <t>=C8/B8</t>
  </si>
  <si>
    <t>=D8/C8</t>
  </si>
  <si>
    <t>=E8/D8</t>
  </si>
  <si>
    <t>=F8/E8</t>
  </si>
  <si>
    <t>=G8/F8</t>
  </si>
  <si>
    <t>=H8/G8</t>
  </si>
  <si>
    <t>=AVERAGE(C9:H9)</t>
  </si>
  <si>
    <t>2011 Revenue</t>
  </si>
  <si>
    <t>Average Growth Rate</t>
  </si>
  <si>
    <t>Year</t>
  </si>
  <si>
    <t>Simple Moving Averages</t>
  </si>
  <si>
    <t>Steps</t>
  </si>
  <si>
    <t>1) Go to Data -&gt; Data Analysis</t>
  </si>
  <si>
    <t>2) Select Moving Averages</t>
  </si>
  <si>
    <t>3) Highlight the years included (here 2005-2011) for Input Range</t>
  </si>
  <si>
    <t>4) Input the Interval, here 7 (seven year window)</t>
  </si>
  <si>
    <t>5) Highlight the cells for Output Range</t>
  </si>
  <si>
    <t>6) Click okay</t>
  </si>
  <si>
    <t>Arthimetic Mean Return</t>
  </si>
  <si>
    <t>Simple Moving Averages (7 Year Window)</t>
  </si>
  <si>
    <t>Simple Moving Averages (3 Year Window)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</si>
  <si>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</si>
  <si>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</si>
  <si>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</si>
  <si>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</si>
  <si>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</si>
  <si>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</si>
  <si>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</si>
  <si>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</si>
  <si>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</si>
  <si>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</si>
  <si>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</si>
  <si>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</si>
  <si>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</si>
  <si>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</si>
  <si>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</si>
  <si>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</si>
  <si>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</si>
  <si>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</si>
  <si>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</si>
  <si>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</si>
  <si>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</si>
  <si>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</si>
  <si>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</si>
  <si>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</si>
  <si>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</si>
  <si>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2) Select Regression</t>
  </si>
  <si>
    <t>3) Highlight the revenues included (here 2005-2011) for "Y"</t>
  </si>
  <si>
    <t xml:space="preserve">5) Highlight the cell for Output </t>
  </si>
  <si>
    <t>4) Highlight the corresponding years included (here 2005-2011) for "X"</t>
  </si>
  <si>
    <t>1) Multiply the year by the coefficient for "x variable 1"</t>
  </si>
  <si>
    <t>2) Add the intercept to that estimate</t>
  </si>
  <si>
    <t>3) This is your revenue forecast</t>
  </si>
  <si>
    <t>Population</t>
  </si>
  <si>
    <t>Unemployment</t>
  </si>
  <si>
    <t>X Variable 2</t>
  </si>
  <si>
    <t>X Variable 3</t>
  </si>
  <si>
    <t>4) Highlight the corresponding years and other explanatory variables included (here 2005-2011) for "X"</t>
  </si>
  <si>
    <t>7) Multiply the year by the coefficient for "x variable 1"</t>
  </si>
  <si>
    <t>8) Multiply the population estimate for 2012 by the coefficient for "x variable 2"</t>
  </si>
  <si>
    <t>*Estimates for 2012</t>
  </si>
  <si>
    <t>9) Multiply the unemployment estimate for 2012 by the coefficient for "x variable 3"</t>
  </si>
  <si>
    <t>10) Sum them together</t>
  </si>
  <si>
    <t>11) Add the intercept to that estimate</t>
  </si>
  <si>
    <t>12) This is your revenue forecast</t>
  </si>
  <si>
    <t>Formula Based Projections</t>
  </si>
  <si>
    <t>Univariate Regression</t>
  </si>
  <si>
    <t>Causal Modeling</t>
  </si>
  <si>
    <t>Simple Moving Averages (4 Year Window)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</si>
</sst>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0" fontId="3" fillId="0" borderId="0" xfId="0" applyFont="1"/>
    <xf numFmtId="0" fontId="4" fillId="0" borderId="0" xfId="0" applyFont="1" applyAlignment="1">
      <alignment horizontal="right" vertical="top" wrapText="1"/>
    </xf>
    <xf numFmtId="6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Font="1"/>
    <xf numFmtId="6" fontId="0" fillId="0" borderId="1" xfId="0" applyNumberFormat="1" applyFont="1" applyBorder="1" applyAlignment="1">
      <alignment horizontal="center" vertical="top" wrapText="1"/>
    </xf>
    <xf numFmtId="6" fontId="0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right" vertical="top" wrapText="1"/>
    </xf>
    <xf numFmtId="164" fontId="2" fillId="0" borderId="0" xfId="1" applyNumberFormat="1" applyFont="1"/>
    <xf numFmtId="164" fontId="2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8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textRotation="45"/>
    </xf>
    <xf numFmtId="0" fontId="0" fillId="0" borderId="0" xfId="0" applyFont="1" applyAlignment="1">
      <alignment textRotation="45" wrapText="1"/>
    </xf>
    <xf numFmtId="0" fontId="0" fillId="0" borderId="0" xfId="0" applyAlignment="1">
      <alignment textRotation="45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3" xfId="0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Continuous"/>
    </xf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2012: Formula Based Projection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'Formula Based Projections'!$A$19</c:f>
              <c:strCache>
                <c:ptCount val="1"/>
                <c:pt idx="0">
                  <c:v>Property Taxes</c:v>
                </c:pt>
              </c:strCache>
            </c:strRef>
          </c:tx>
          <c:marker>
            <c:symbol val="none"/>
          </c:marker>
          <c:cat>
            <c:numRef>
              <c:f>'Formula Based Projections'!$B$18:$I$18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'Formula Based Projections'!$B$19:$I$19</c:f>
              <c:numCache>
                <c:formatCode>"$"#,##0_);[Red]\("$"#,##0\)</c:formatCode>
                <c:ptCount val="8"/>
                <c:pt idx="0">
                  <c:v>48333</c:v>
                </c:pt>
                <c:pt idx="1">
                  <c:v>55546</c:v>
                </c:pt>
                <c:pt idx="2">
                  <c:v>58536</c:v>
                </c:pt>
                <c:pt idx="3">
                  <c:v>60794</c:v>
                </c:pt>
                <c:pt idx="4">
                  <c:v>62223</c:v>
                </c:pt>
                <c:pt idx="5">
                  <c:v>63241</c:v>
                </c:pt>
                <c:pt idx="6">
                  <c:v>62654</c:v>
                </c:pt>
                <c:pt idx="7" formatCode="&quot;$&quot;#,##0">
                  <c:v>62654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12288"/>
        <c:axId val="102413824"/>
      </c:lineChart>
      <c:catAx>
        <c:axId val="10241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413824"/>
        <c:crosses val="autoZero"/>
        <c:auto val="1"/>
        <c:lblAlgn val="ctr"/>
        <c:lblOffset val="100"/>
        <c:noMultiLvlLbl val="0"/>
      </c:catAx>
      <c:valAx>
        <c:axId val="102413824"/>
        <c:scaling>
          <c:orientation val="minMax"/>
          <c:min val="35000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10241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2012 Simple Moving Averages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moving averages'!$A$23</c:f>
              <c:strCache>
                <c:ptCount val="1"/>
                <c:pt idx="0">
                  <c:v>Property Taxes</c:v>
                </c:pt>
              </c:strCache>
            </c:strRef>
          </c:tx>
          <c:marker>
            <c:symbol val="none"/>
          </c:marker>
          <c:cat>
            <c:numRef>
              <c:f>'Simple moving averages'!$B$22:$I$22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'Simple moving averages'!$B$23:$I$23</c:f>
              <c:numCache>
                <c:formatCode>"$"#,##0_);[Red]\("$"#,##0\)</c:formatCode>
                <c:ptCount val="8"/>
                <c:pt idx="0">
                  <c:v>48333</c:v>
                </c:pt>
                <c:pt idx="1">
                  <c:v>55546</c:v>
                </c:pt>
                <c:pt idx="2">
                  <c:v>58536</c:v>
                </c:pt>
                <c:pt idx="3">
                  <c:v>60794</c:v>
                </c:pt>
                <c:pt idx="4">
                  <c:v>62223</c:v>
                </c:pt>
                <c:pt idx="5">
                  <c:v>63241</c:v>
                </c:pt>
                <c:pt idx="6">
                  <c:v>62654</c:v>
                </c:pt>
                <c:pt idx="7" formatCode="&quot;$&quot;#,##0">
                  <c:v>62228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9952"/>
        <c:axId val="105084032"/>
      </c:lineChart>
      <c:catAx>
        <c:axId val="1050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084032"/>
        <c:crosses val="autoZero"/>
        <c:auto val="1"/>
        <c:lblAlgn val="ctr"/>
        <c:lblOffset val="100"/>
        <c:noMultiLvlLbl val="0"/>
      </c:catAx>
      <c:valAx>
        <c:axId val="105084032"/>
        <c:scaling>
          <c:orientation val="minMax"/>
          <c:min val="35000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105069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Arthimetic Mean Return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'Arthimetic Mean Return'!$A$20</c:f>
              <c:strCache>
                <c:ptCount val="1"/>
                <c:pt idx="0">
                  <c:v>Revenue</c:v>
                </c:pt>
              </c:strCache>
            </c:strRef>
          </c:tx>
          <c:marker>
            <c:symbol val="none"/>
          </c:marker>
          <c:cat>
            <c:numRef>
              <c:f>'Arthimetic Mean Return'!$B$19:$I$19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'Arthimetic Mean Return'!$B$20:$I$20</c:f>
              <c:numCache>
                <c:formatCode>"$"#,##0_);[Red]\("$"#,##0\)</c:formatCode>
                <c:ptCount val="8"/>
                <c:pt idx="0">
                  <c:v>48333</c:v>
                </c:pt>
                <c:pt idx="1">
                  <c:v>55546</c:v>
                </c:pt>
                <c:pt idx="2">
                  <c:v>58536</c:v>
                </c:pt>
                <c:pt idx="3">
                  <c:v>60794</c:v>
                </c:pt>
                <c:pt idx="4">
                  <c:v>62223</c:v>
                </c:pt>
                <c:pt idx="5">
                  <c:v>63241</c:v>
                </c:pt>
                <c:pt idx="6">
                  <c:v>62654</c:v>
                </c:pt>
                <c:pt idx="7">
                  <c:v>65496.648410543508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82336"/>
        <c:axId val="105183872"/>
      </c:lineChart>
      <c:catAx>
        <c:axId val="10518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183872"/>
        <c:crosses val="autoZero"/>
        <c:auto val="1"/>
        <c:lblAlgn val="ctr"/>
        <c:lblOffset val="100"/>
        <c:noMultiLvlLbl val="0"/>
      </c:catAx>
      <c:valAx>
        <c:axId val="105183872"/>
        <c:scaling>
          <c:orientation val="minMax"/>
          <c:min val="35000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10518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of Estimates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'Joint Graph'!$A$2</c:f>
              <c:strCache>
                <c:ptCount val="1"/>
                <c:pt idx="0">
                  <c:v>Formula Based Projections</c:v>
                </c:pt>
              </c:strCache>
            </c:strRef>
          </c:tx>
          <c:marker>
            <c:symbol val="none"/>
          </c:marker>
          <c:cat>
            <c:numRef>
              <c:f>'Joint Graph'!$B$1:$I$1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'Joint Graph'!$B$2:$I$2</c:f>
              <c:numCache>
                <c:formatCode>"$"#,##0_);[Red]\("$"#,##0\)</c:formatCode>
                <c:ptCount val="8"/>
                <c:pt idx="0">
                  <c:v>48333</c:v>
                </c:pt>
                <c:pt idx="1">
                  <c:v>55546</c:v>
                </c:pt>
                <c:pt idx="2">
                  <c:v>58536</c:v>
                </c:pt>
                <c:pt idx="3">
                  <c:v>60794</c:v>
                </c:pt>
                <c:pt idx="4">
                  <c:v>62223</c:v>
                </c:pt>
                <c:pt idx="5">
                  <c:v>63241</c:v>
                </c:pt>
                <c:pt idx="6">
                  <c:v>62654</c:v>
                </c:pt>
                <c:pt idx="7" formatCode="&quot;$&quot;#,##0">
                  <c:v>62654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'Joint Graph'!$A$3</c:f>
              <c:strCache>
                <c:ptCount val="1"/>
                <c:pt idx="0">
                  <c:v>Simple Moving Averages</c:v>
                </c:pt>
              </c:strCache>
            </c:strRef>
          </c:tx>
          <c:marker>
            <c:symbol val="none"/>
          </c:marker>
          <c:cat>
            <c:numRef>
              <c:f>'Joint Graph'!$B$1:$I$1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'Joint Graph'!$B$3:$I$3</c:f>
              <c:numCache>
                <c:formatCode>"$"#,##0_);[Red]\("$"#,##0\)</c:formatCode>
                <c:ptCount val="8"/>
                <c:pt idx="0">
                  <c:v>48333</c:v>
                </c:pt>
                <c:pt idx="1">
                  <c:v>55546</c:v>
                </c:pt>
                <c:pt idx="2">
                  <c:v>58536</c:v>
                </c:pt>
                <c:pt idx="3">
                  <c:v>60794</c:v>
                </c:pt>
                <c:pt idx="4">
                  <c:v>62223</c:v>
                </c:pt>
                <c:pt idx="5">
                  <c:v>63241</c:v>
                </c:pt>
                <c:pt idx="6">
                  <c:v>62654</c:v>
                </c:pt>
                <c:pt idx="7" formatCode="&quot;$&quot;#,##0">
                  <c:v>58761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'Joint Graph'!$A$4</c:f>
              <c:strCache>
                <c:ptCount val="1"/>
                <c:pt idx="0">
                  <c:v>Arthimetic Mean Return</c:v>
                </c:pt>
              </c:strCache>
            </c:strRef>
          </c:tx>
          <c:marker>
            <c:symbol val="none"/>
          </c:marker>
          <c:cat>
            <c:numRef>
              <c:f>'Joint Graph'!$B$1:$I$1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'Joint Graph'!$B$4:$I$4</c:f>
              <c:numCache>
                <c:formatCode>"$"#,##0_);[Red]\("$"#,##0\)</c:formatCode>
                <c:ptCount val="8"/>
                <c:pt idx="0">
                  <c:v>48333</c:v>
                </c:pt>
                <c:pt idx="1">
                  <c:v>55546</c:v>
                </c:pt>
                <c:pt idx="2">
                  <c:v>58536</c:v>
                </c:pt>
                <c:pt idx="3">
                  <c:v>60794</c:v>
                </c:pt>
                <c:pt idx="4">
                  <c:v>62223</c:v>
                </c:pt>
                <c:pt idx="5">
                  <c:v>63241</c:v>
                </c:pt>
                <c:pt idx="6">
                  <c:v>62654</c:v>
                </c:pt>
                <c:pt idx="7" formatCode="&quot;$&quot;#,##0">
                  <c:v>65496.648410543508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'Joint Graph'!$A$5</c:f>
              <c:strCache>
                <c:ptCount val="1"/>
                <c:pt idx="0">
                  <c:v>Univariate Regression</c:v>
                </c:pt>
              </c:strCache>
            </c:strRef>
          </c:tx>
          <c:marker>
            <c:symbol val="none"/>
          </c:marker>
          <c:cat>
            <c:numRef>
              <c:f>'Joint Graph'!$B$1:$I$1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'Joint Graph'!$B$5:$I$5</c:f>
              <c:numCache>
                <c:formatCode>"$"#,##0_);[Red]\("$"#,##0\)</c:formatCode>
                <c:ptCount val="8"/>
                <c:pt idx="0">
                  <c:v>48333</c:v>
                </c:pt>
                <c:pt idx="1">
                  <c:v>55546</c:v>
                </c:pt>
                <c:pt idx="2">
                  <c:v>58536</c:v>
                </c:pt>
                <c:pt idx="3">
                  <c:v>60794</c:v>
                </c:pt>
                <c:pt idx="4">
                  <c:v>62223</c:v>
                </c:pt>
                <c:pt idx="5">
                  <c:v>63241</c:v>
                </c:pt>
                <c:pt idx="6">
                  <c:v>62654</c:v>
                </c:pt>
                <c:pt idx="7" formatCode="&quot;$&quot;#,##0">
                  <c:v>67623.857142857276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'Joint Graph'!$A$6</c:f>
              <c:strCache>
                <c:ptCount val="1"/>
                <c:pt idx="0">
                  <c:v>Causal Modeling</c:v>
                </c:pt>
              </c:strCache>
            </c:strRef>
          </c:tx>
          <c:marker>
            <c:symbol val="none"/>
          </c:marker>
          <c:cat>
            <c:numRef>
              <c:f>'Joint Graph'!$B$1:$I$1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'Joint Graph'!$B$6:$I$6</c:f>
              <c:numCache>
                <c:formatCode>"$"#,##0_);[Red]\("$"#,##0\)</c:formatCode>
                <c:ptCount val="8"/>
                <c:pt idx="0">
                  <c:v>48333</c:v>
                </c:pt>
                <c:pt idx="1">
                  <c:v>55546</c:v>
                </c:pt>
                <c:pt idx="2">
                  <c:v>58536</c:v>
                </c:pt>
                <c:pt idx="3">
                  <c:v>60794</c:v>
                </c:pt>
                <c:pt idx="4">
                  <c:v>62223</c:v>
                </c:pt>
                <c:pt idx="5">
                  <c:v>63241</c:v>
                </c:pt>
                <c:pt idx="6">
                  <c:v>62654</c:v>
                </c:pt>
                <c:pt idx="7" formatCode="&quot;$&quot;#,##0">
                  <c:v>69114.411452590488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63712"/>
        <c:axId val="114573696"/>
      </c:lineChart>
      <c:catAx>
        <c:axId val="1145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4573696"/>
        <c:crosses val="autoZero"/>
        <c:auto val="1"/>
        <c:lblAlgn val="ctr"/>
        <c:lblOffset val="100"/>
        <c:noMultiLvlLbl val="0"/>
      </c:catAx>
      <c:valAx>
        <c:axId val="114573696"/>
        <c:scaling>
          <c:orientation val="minMax"/>
          <c:min val="35000"/>
        </c:scaling>
        <c:delete val="0"/>
        <c:axPos val="l"/>
        <c:majorGridlines/>
        <c:numFmt formatCode="&quot;$&quot;#,##0_);[Red]\(&quot;$&quot;#,##0\)" sourceLinked="1"/>
        <c:majorTickMark val="none"/>
        <c:minorTickMark val="none"/>
        <c:tickLblPos val="nextTo"/>
        <c:spPr>
          <a:ln w="9525">
            <a:noFill/>
          </a:ln>
        </c:spPr>
        <c:crossAx val="114563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1052512</xdr:colOff>
      <xdr:row>21</xdr:row>
      <xdr:rowOff>100012</xdr:rowOff>
    </xdr:from>
    <xdr:to>
      <xdr:col>6</xdr:col>
      <xdr:colOff>862012</xdr:colOff>
      <xdr:row>35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385762</xdr:colOff>
      <xdr:row>24</xdr:row>
      <xdr:rowOff>52387</xdr:rowOff>
    </xdr:from>
    <xdr:to>
      <xdr:col>5</xdr:col>
      <xdr:colOff>500062</xdr:colOff>
      <xdr:row>38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509587</xdr:colOff>
      <xdr:row>21</xdr:row>
      <xdr:rowOff>119062</xdr:rowOff>
    </xdr:from>
    <xdr:to>
      <xdr:col>6</xdr:col>
      <xdr:colOff>938212</xdr:colOff>
      <xdr:row>36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195262</xdr:colOff>
      <xdr:row>11</xdr:row>
      <xdr:rowOff>147636</xdr:rowOff>
    </xdr:from>
    <xdr:to>
      <xdr:col>14</xdr:col>
      <xdr:colOff>433387</xdr:colOff>
      <xdr:row>31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28" sqref="A28"/>
    </sheetView>
  </sheetViews>
  <sheetFormatPr defaultRowHeight="15" x14ac:dyDescent="0.25"/>
  <cols>
    <col min="1" max="1" width="32.28515625" style="1" customWidth="1"/>
    <col min="2" max="9" width="17.85546875" style="1" customWidth="1"/>
    <col min="10" max="16384" width="9.140625" style="1"/>
  </cols>
  <sheetData>
    <row r="1" spans="1:8" x14ac:dyDescent="0.25">
      <c r="B1" s="6">
        <v>2005</v>
      </c>
      <c r="C1" s="6">
        <v>2006</v>
      </c>
      <c r="D1" s="6">
        <v>2007</v>
      </c>
      <c r="E1" s="6">
        <v>2008</v>
      </c>
      <c r="F1" s="6">
        <v>2009</v>
      </c>
      <c r="G1" s="6">
        <v>2010</v>
      </c>
      <c r="H1" s="6">
        <v>2011</v>
      </c>
    </row>
    <row r="2" spans="1:8" x14ac:dyDescent="0.25">
      <c r="A2" s="1" t="s">
        <v>0</v>
      </c>
      <c r="B2" s="7">
        <v>48333</v>
      </c>
      <c r="C2" s="7">
        <v>55546</v>
      </c>
      <c r="D2" s="7">
        <v>58536</v>
      </c>
      <c r="E2" s="7">
        <v>60794</v>
      </c>
      <c r="F2" s="7">
        <v>62223</v>
      </c>
      <c r="G2" s="7">
        <v>63241</v>
      </c>
      <c r="H2" s="7">
        <v>62654</v>
      </c>
    </row>
    <row r="6" spans="1:8" x14ac:dyDescent="0.25">
      <c r="A6" s="8" t="s">
        <v>3</v>
      </c>
      <c r="B6" s="9" t="s">
        <v>1</v>
      </c>
      <c r="C6" s="8" t="s">
        <v>2</v>
      </c>
      <c r="D6" s="8" t="s">
        <v>4</v>
      </c>
      <c r="E6" s="8" t="s">
        <v>2</v>
      </c>
      <c r="F6" s="8" t="s">
        <v>5</v>
      </c>
    </row>
    <row r="7" spans="1:8" x14ac:dyDescent="0.25">
      <c r="A7" s="8"/>
      <c r="B7" s="8">
        <v>100</v>
      </c>
      <c r="C7" s="8"/>
      <c r="D7" s="8"/>
      <c r="E7" s="8"/>
      <c r="F7" s="8"/>
    </row>
    <row r="9" spans="1:8" x14ac:dyDescent="0.25">
      <c r="A9" s="8" t="s">
        <v>3</v>
      </c>
      <c r="B9" s="9">
        <v>12421490.880253768</v>
      </c>
      <c r="C9" s="8" t="s">
        <v>2</v>
      </c>
      <c r="D9" s="8">
        <v>0.52</v>
      </c>
      <c r="E9" s="8" t="s">
        <v>2</v>
      </c>
      <c r="F9" s="8">
        <v>0.97</v>
      </c>
    </row>
    <row r="10" spans="1:8" x14ac:dyDescent="0.25">
      <c r="B10" s="8">
        <v>100</v>
      </c>
      <c r="C10" s="8"/>
      <c r="D10" s="8"/>
      <c r="E10" s="8"/>
      <c r="F10" s="8"/>
    </row>
    <row r="12" spans="1:8" x14ac:dyDescent="0.25">
      <c r="A12" s="8" t="s">
        <v>3</v>
      </c>
      <c r="B12" s="8">
        <f>((B9/B10)*D9)*F9</f>
        <v>62654</v>
      </c>
      <c r="C12" s="10" t="s">
        <v>6</v>
      </c>
    </row>
    <row r="18" spans="1:9" x14ac:dyDescent="0.25">
      <c r="B18" s="6">
        <v>2005</v>
      </c>
      <c r="C18" s="6">
        <v>2006</v>
      </c>
      <c r="D18" s="6">
        <v>2007</v>
      </c>
      <c r="E18" s="6">
        <v>2008</v>
      </c>
      <c r="F18" s="6">
        <v>2009</v>
      </c>
      <c r="G18" s="6">
        <v>2010</v>
      </c>
      <c r="H18" s="6">
        <v>2011</v>
      </c>
      <c r="I18" s="18">
        <v>2012</v>
      </c>
    </row>
    <row r="19" spans="1:9" x14ac:dyDescent="0.25">
      <c r="A19" s="1" t="s">
        <v>0</v>
      </c>
      <c r="B19" s="7">
        <v>48333</v>
      </c>
      <c r="C19" s="7">
        <v>55546</v>
      </c>
      <c r="D19" s="7">
        <v>58536</v>
      </c>
      <c r="E19" s="7">
        <v>60794</v>
      </c>
      <c r="F19" s="7">
        <v>62223</v>
      </c>
      <c r="G19" s="7">
        <v>63241</v>
      </c>
      <c r="H19" s="7">
        <v>62654</v>
      </c>
      <c r="I19" s="19">
        <f>B12</f>
        <v>62654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G30" sqref="G30"/>
    </sheetView>
  </sheetViews>
  <sheetFormatPr defaultRowHeight="15" x14ac:dyDescent="0.25"/>
  <cols>
    <col min="1" max="1" width="18.85546875" customWidth="1"/>
    <col min="2" max="9" width="16.7109375" customWidth="1"/>
  </cols>
  <sheetData>
    <row r="1" spans="1:8" x14ac:dyDescent="0.25">
      <c r="A1" s="1"/>
      <c r="B1" s="6">
        <v>2005</v>
      </c>
      <c r="C1" s="6">
        <v>2006</v>
      </c>
      <c r="D1" s="6">
        <v>2007</v>
      </c>
      <c r="E1" s="6">
        <v>2008</v>
      </c>
      <c r="F1" s="6">
        <v>2009</v>
      </c>
      <c r="G1" s="6">
        <v>2010</v>
      </c>
      <c r="H1" s="6">
        <v>2011</v>
      </c>
    </row>
    <row r="2" spans="1:8" x14ac:dyDescent="0.25">
      <c r="A2" s="1" t="s">
        <v>0</v>
      </c>
      <c r="B2" s="7">
        <v>48333</v>
      </c>
      <c r="C2" s="7">
        <v>55546</v>
      </c>
      <c r="D2" s="7">
        <v>58536</v>
      </c>
      <c r="E2" s="7">
        <v>60794</v>
      </c>
      <c r="F2" s="7">
        <v>62223</v>
      </c>
      <c r="G2" s="7">
        <v>63241</v>
      </c>
      <c r="H2" s="7">
        <v>62654</v>
      </c>
    </row>
    <row r="5" spans="1:8" x14ac:dyDescent="0.25">
      <c r="A5" t="s">
        <v>7</v>
      </c>
    </row>
    <row r="6" spans="1:8" x14ac:dyDescent="0.25">
      <c r="A6" t="s">
        <v>8</v>
      </c>
      <c r="B6" s="11">
        <v>58536</v>
      </c>
      <c r="C6" s="3" t="s">
        <v>10</v>
      </c>
      <c r="D6" s="11">
        <v>60794</v>
      </c>
      <c r="E6" s="3" t="s">
        <v>10</v>
      </c>
      <c r="F6" s="11">
        <v>62223</v>
      </c>
      <c r="G6" s="3" t="s">
        <v>10</v>
      </c>
      <c r="H6" s="11">
        <v>63241</v>
      </c>
    </row>
    <row r="7" spans="1:8" x14ac:dyDescent="0.25">
      <c r="B7" s="37">
        <v>4</v>
      </c>
      <c r="C7" s="37"/>
      <c r="D7" s="37"/>
      <c r="E7" s="37"/>
      <c r="F7" s="37"/>
      <c r="G7" s="37"/>
      <c r="H7" s="37"/>
    </row>
    <row r="8" spans="1:8" x14ac:dyDescent="0.25">
      <c r="B8" s="13"/>
      <c r="C8" s="13"/>
      <c r="D8" s="13"/>
      <c r="E8" s="13"/>
      <c r="F8" s="13"/>
      <c r="G8" s="13"/>
      <c r="H8" s="13"/>
    </row>
    <row r="9" spans="1:8" x14ac:dyDescent="0.25">
      <c r="A9" t="s">
        <v>9</v>
      </c>
      <c r="B9" s="11">
        <v>60794</v>
      </c>
      <c r="C9" s="3" t="s">
        <v>10</v>
      </c>
      <c r="D9" s="11">
        <v>62223</v>
      </c>
      <c r="E9" s="3" t="s">
        <v>10</v>
      </c>
      <c r="F9" s="11">
        <v>63241</v>
      </c>
      <c r="G9" s="3" t="s">
        <v>10</v>
      </c>
      <c r="H9" s="12">
        <v>62654</v>
      </c>
    </row>
    <row r="10" spans="1:8" x14ac:dyDescent="0.25">
      <c r="B10" s="37">
        <v>4</v>
      </c>
      <c r="C10" s="37"/>
      <c r="D10" s="37"/>
      <c r="E10" s="37"/>
      <c r="F10" s="37"/>
      <c r="G10" s="37"/>
      <c r="H10" s="37"/>
    </row>
    <row r="13" spans="1:8" x14ac:dyDescent="0.25">
      <c r="A13" t="s">
        <v>8</v>
      </c>
      <c r="B13" s="15">
        <f>AVERAGE(D2:G2)</f>
        <v>61198.5</v>
      </c>
      <c r="C13" s="4" t="s">
        <v>11</v>
      </c>
    </row>
    <row r="14" spans="1:8" x14ac:dyDescent="0.25">
      <c r="B14" s="16">
        <f>(D2+E2+F2+G2)/4</f>
        <v>61198.5</v>
      </c>
      <c r="C14" s="4" t="s">
        <v>12</v>
      </c>
    </row>
    <row r="16" spans="1:8" x14ac:dyDescent="0.25">
      <c r="A16" t="s">
        <v>13</v>
      </c>
      <c r="B16" s="15">
        <f>AVERAGE(E2:H2)</f>
        <v>62228</v>
      </c>
      <c r="C16" s="4" t="s">
        <v>14</v>
      </c>
    </row>
    <row r="17" spans="1:9" x14ac:dyDescent="0.25">
      <c r="B17" s="17">
        <f>(E2+F2+G2+H2)/4</f>
        <v>62228</v>
      </c>
      <c r="C17" s="4" t="s">
        <v>15</v>
      </c>
    </row>
    <row r="22" spans="1:9" x14ac:dyDescent="0.25">
      <c r="A22" s="1"/>
      <c r="B22" s="6">
        <v>2005</v>
      </c>
      <c r="C22" s="6">
        <v>2006</v>
      </c>
      <c r="D22" s="6">
        <v>2007</v>
      </c>
      <c r="E22" s="6">
        <v>2008</v>
      </c>
      <c r="F22" s="6">
        <v>2009</v>
      </c>
      <c r="G22" s="6">
        <v>2010</v>
      </c>
      <c r="H22" s="6">
        <v>2011</v>
      </c>
      <c r="I22" s="18">
        <v>2012</v>
      </c>
    </row>
    <row r="23" spans="1:9" x14ac:dyDescent="0.25">
      <c r="A23" s="1" t="s">
        <v>0</v>
      </c>
      <c r="B23" s="7">
        <v>48333</v>
      </c>
      <c r="C23" s="7">
        <v>55546</v>
      </c>
      <c r="D23" s="7">
        <v>58536</v>
      </c>
      <c r="E23" s="7">
        <v>60794</v>
      </c>
      <c r="F23" s="7">
        <v>62223</v>
      </c>
      <c r="G23" s="7">
        <v>63241</v>
      </c>
      <c r="H23" s="7">
        <v>62654</v>
      </c>
      <c r="I23" s="20">
        <f>B17</f>
        <v>62228</v>
      </c>
    </row>
    <row r="30" spans="1:9" x14ac:dyDescent="0.25">
      <c r="G30">
        <f>SUM(G22:G29)</f>
        <v>65251</v>
      </c>
    </row>
  </sheetData>
  <mergeCells count="2">
    <mergeCell ref="B7:H7"/>
    <mergeCell ref="B10:H10"/>
  </mergeCells>
  <pageMargins left="0.7" right="0.7" top="0.75" bottom="0.75" header="0.3" footer="0.3"/>
  <ignoredErrors>
    <ignoredError sqref="B13 B1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2" sqref="F2:F8"/>
    </sheetView>
  </sheetViews>
  <sheetFormatPr defaultRowHeight="15" x14ac:dyDescent="0.25"/>
  <cols>
    <col min="1" max="3" width="10.42578125" customWidth="1"/>
    <col min="4" max="4" width="11.85546875" customWidth="1"/>
    <col min="8" max="10" width="12" customWidth="1"/>
  </cols>
  <sheetData>
    <row r="1" spans="1:9" s="32" customFormat="1" ht="101.25" customHeight="1" x14ac:dyDescent="0.25">
      <c r="A1" s="30" t="s">
        <v>28</v>
      </c>
      <c r="B1" s="30" t="s">
        <v>0</v>
      </c>
      <c r="C1" s="31" t="s">
        <v>38</v>
      </c>
      <c r="D1" s="31" t="s">
        <v>87</v>
      </c>
      <c r="E1" s="31" t="s">
        <v>39</v>
      </c>
      <c r="H1" s="30"/>
      <c r="I1" s="30"/>
    </row>
    <row r="2" spans="1:9" x14ac:dyDescent="0.25">
      <c r="A2" s="6">
        <v>2005</v>
      </c>
      <c r="B2" s="7">
        <v>48333</v>
      </c>
      <c r="H2" s="6"/>
      <c r="I2" s="7"/>
    </row>
    <row r="3" spans="1:9" x14ac:dyDescent="0.25">
      <c r="A3" s="6">
        <v>2006</v>
      </c>
      <c r="B3" s="7">
        <v>55546</v>
      </c>
      <c r="C3" t="e">
        <v>#N/A</v>
      </c>
      <c r="D3" t="e">
        <v>#N/A</v>
      </c>
      <c r="E3" t="e">
        <v>#N/A</v>
      </c>
      <c r="H3" s="6"/>
      <c r="I3" s="7"/>
    </row>
    <row r="4" spans="1:9" x14ac:dyDescent="0.25">
      <c r="A4" s="6">
        <v>2007</v>
      </c>
      <c r="B4" s="7">
        <v>58536</v>
      </c>
      <c r="C4" t="e">
        <v>#N/A</v>
      </c>
      <c r="D4" t="e">
        <v>#N/A</v>
      </c>
      <c r="E4" t="e">
        <v>#N/A</v>
      </c>
      <c r="H4" s="6"/>
      <c r="I4" s="7"/>
    </row>
    <row r="5" spans="1:9" x14ac:dyDescent="0.25">
      <c r="A5" s="6">
        <v>2008</v>
      </c>
      <c r="B5" s="7">
        <v>60794</v>
      </c>
      <c r="C5" t="e">
        <v>#N/A</v>
      </c>
      <c r="D5" t="e">
        <v>#N/A</v>
      </c>
      <c r="E5" s="14">
        <f t="shared" ref="E5:E9" si="0">AVERAGE(B2:B4)</f>
        <v>54138.333333333336</v>
      </c>
      <c r="H5" s="6"/>
      <c r="I5" s="7"/>
    </row>
    <row r="6" spans="1:9" x14ac:dyDescent="0.25">
      <c r="A6" s="6">
        <v>2009</v>
      </c>
      <c r="B6" s="7">
        <v>62223</v>
      </c>
      <c r="C6" t="e">
        <v>#N/A</v>
      </c>
      <c r="D6" s="14">
        <f t="shared" ref="D6:D9" si="1">AVERAGE(B2:B5)</f>
        <v>55802.25</v>
      </c>
      <c r="E6" s="14">
        <f t="shared" si="0"/>
        <v>58292</v>
      </c>
      <c r="H6" s="6"/>
      <c r="I6" s="7"/>
    </row>
    <row r="7" spans="1:9" x14ac:dyDescent="0.25">
      <c r="A7" s="6">
        <v>2010</v>
      </c>
      <c r="B7" s="7">
        <v>63241</v>
      </c>
      <c r="C7" t="e">
        <v>#N/A</v>
      </c>
      <c r="D7" s="14">
        <f t="shared" si="1"/>
        <v>59274.75</v>
      </c>
      <c r="E7" s="14">
        <f t="shared" si="0"/>
        <v>60517.666666666664</v>
      </c>
      <c r="H7" s="6"/>
      <c r="I7" s="7"/>
    </row>
    <row r="8" spans="1:9" x14ac:dyDescent="0.25">
      <c r="A8" s="6">
        <v>2011</v>
      </c>
      <c r="B8" s="7">
        <v>62654</v>
      </c>
      <c r="C8" t="e">
        <v>#N/A</v>
      </c>
      <c r="D8" s="14">
        <f t="shared" si="1"/>
        <v>61198.5</v>
      </c>
      <c r="E8" s="14">
        <f t="shared" si="0"/>
        <v>62086</v>
      </c>
      <c r="F8" s="14"/>
      <c r="H8" s="6"/>
      <c r="I8" s="7"/>
    </row>
    <row r="9" spans="1:9" x14ac:dyDescent="0.25">
      <c r="A9" s="18">
        <v>2012</v>
      </c>
      <c r="C9" s="14">
        <f>AVERAGE(B2:B8)</f>
        <v>58761</v>
      </c>
      <c r="D9" s="14">
        <f t="shared" si="1"/>
        <v>62228</v>
      </c>
      <c r="E9" s="14">
        <f t="shared" si="0"/>
        <v>62706</v>
      </c>
      <c r="H9" s="18"/>
    </row>
    <row r="11" spans="1:9" x14ac:dyDescent="0.25">
      <c r="A11" t="s">
        <v>30</v>
      </c>
      <c r="B11" t="s">
        <v>31</v>
      </c>
    </row>
    <row r="12" spans="1:9" x14ac:dyDescent="0.25">
      <c r="B12" t="s">
        <v>32</v>
      </c>
    </row>
    <row r="13" spans="1:9" x14ac:dyDescent="0.25">
      <c r="B13" t="s">
        <v>33</v>
      </c>
    </row>
    <row r="14" spans="1:9" x14ac:dyDescent="0.25">
      <c r="B14" t="s">
        <v>34</v>
      </c>
    </row>
    <row r="15" spans="1:9" x14ac:dyDescent="0.25">
      <c r="B15" t="s">
        <v>35</v>
      </c>
    </row>
    <row r="16" spans="1:9" x14ac:dyDescent="0.25">
      <c r="B16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H2"/>
    </sheetView>
  </sheetViews>
  <sheetFormatPr defaultRowHeight="15" x14ac:dyDescent="0.25"/>
  <cols>
    <col min="1" max="1" width="20.7109375" style="22" customWidth="1"/>
    <col min="2" max="8" width="20.7109375" style="2" customWidth="1"/>
    <col min="9" max="9" width="16.85546875" style="2" customWidth="1"/>
    <col min="10" max="16384" width="9.140625" style="2"/>
  </cols>
  <sheetData>
    <row r="1" spans="1:9" x14ac:dyDescent="0.25">
      <c r="A1" s="21"/>
      <c r="B1" s="23">
        <v>2005</v>
      </c>
      <c r="C1" s="23">
        <v>2006</v>
      </c>
      <c r="D1" s="23">
        <v>2007</v>
      </c>
      <c r="E1" s="23">
        <v>2008</v>
      </c>
      <c r="F1" s="23">
        <v>2009</v>
      </c>
      <c r="G1" s="23">
        <v>2010</v>
      </c>
      <c r="H1" s="23">
        <v>2011</v>
      </c>
    </row>
    <row r="2" spans="1:9" x14ac:dyDescent="0.25">
      <c r="A2" s="21" t="s">
        <v>0</v>
      </c>
      <c r="B2" s="12">
        <v>48333</v>
      </c>
      <c r="C2" s="12">
        <v>55546</v>
      </c>
      <c r="D2" s="12">
        <v>58536</v>
      </c>
      <c r="E2" s="12">
        <v>60794</v>
      </c>
      <c r="F2" s="12">
        <v>62223</v>
      </c>
      <c r="G2" s="12">
        <v>63241</v>
      </c>
      <c r="H2" s="12">
        <v>62654</v>
      </c>
    </row>
    <row r="7" spans="1:9" x14ac:dyDescent="0.25">
      <c r="B7" s="23">
        <v>2005</v>
      </c>
      <c r="C7" s="23">
        <v>2006</v>
      </c>
      <c r="D7" s="23">
        <v>2007</v>
      </c>
      <c r="E7" s="23">
        <v>2008</v>
      </c>
      <c r="F7" s="23">
        <v>2009</v>
      </c>
      <c r="G7" s="23">
        <v>2010</v>
      </c>
      <c r="H7" s="23">
        <v>2011</v>
      </c>
      <c r="I7" s="2" t="s">
        <v>18</v>
      </c>
    </row>
    <row r="8" spans="1:9" x14ac:dyDescent="0.25">
      <c r="A8" s="22" t="s">
        <v>16</v>
      </c>
      <c r="B8" s="12">
        <v>48333</v>
      </c>
      <c r="C8" s="12">
        <v>55546</v>
      </c>
      <c r="D8" s="12">
        <v>58536</v>
      </c>
      <c r="E8" s="12">
        <v>60794</v>
      </c>
      <c r="F8" s="12">
        <v>62223</v>
      </c>
      <c r="G8" s="12">
        <v>63241</v>
      </c>
      <c r="H8" s="12">
        <v>62654</v>
      </c>
    </row>
    <row r="9" spans="1:9" x14ac:dyDescent="0.25">
      <c r="A9" s="22" t="s">
        <v>17</v>
      </c>
      <c r="C9" s="2">
        <f>C8/B8</f>
        <v>1.1492355119690481</v>
      </c>
      <c r="D9" s="2">
        <f t="shared" ref="D9:H9" si="0">D8/C8</f>
        <v>1.0538292586324849</v>
      </c>
      <c r="E9" s="2">
        <f t="shared" si="0"/>
        <v>1.0385745524121908</v>
      </c>
      <c r="F9" s="2">
        <f t="shared" si="0"/>
        <v>1.0235056091061618</v>
      </c>
      <c r="G9" s="2">
        <f t="shared" si="0"/>
        <v>1.016360509779342</v>
      </c>
      <c r="H9" s="2">
        <f t="shared" si="0"/>
        <v>0.99071804683670406</v>
      </c>
      <c r="I9" s="2">
        <f>AVERAGE(C9:H9)</f>
        <v>1.0453705814559886</v>
      </c>
    </row>
    <row r="10" spans="1:9" x14ac:dyDescent="0.25">
      <c r="C10" s="24" t="s">
        <v>19</v>
      </c>
      <c r="D10" s="24" t="s">
        <v>20</v>
      </c>
      <c r="E10" s="24" t="s">
        <v>21</v>
      </c>
      <c r="F10" s="24" t="s">
        <v>22</v>
      </c>
      <c r="G10" s="24" t="s">
        <v>23</v>
      </c>
      <c r="H10" s="24" t="s">
        <v>24</v>
      </c>
      <c r="I10" s="24" t="s">
        <v>25</v>
      </c>
    </row>
    <row r="14" spans="1:9" x14ac:dyDescent="0.25">
      <c r="A14" s="22" t="s">
        <v>9</v>
      </c>
      <c r="B14" s="2" t="s">
        <v>26</v>
      </c>
      <c r="C14" s="2" t="s">
        <v>2</v>
      </c>
      <c r="D14" s="2" t="s">
        <v>27</v>
      </c>
    </row>
    <row r="15" spans="1:9" x14ac:dyDescent="0.25">
      <c r="A15" s="25">
        <f>B15*D15</f>
        <v>65496.648410543508</v>
      </c>
      <c r="B15" s="12">
        <v>62654</v>
      </c>
      <c r="D15" s="2">
        <v>1.0453705814559886</v>
      </c>
    </row>
    <row r="19" spans="1:9" x14ac:dyDescent="0.25">
      <c r="B19" s="23">
        <v>2005</v>
      </c>
      <c r="C19" s="23">
        <v>2006</v>
      </c>
      <c r="D19" s="23">
        <v>2007</v>
      </c>
      <c r="E19" s="23">
        <v>2008</v>
      </c>
      <c r="F19" s="23">
        <v>2009</v>
      </c>
      <c r="G19" s="23">
        <v>2010</v>
      </c>
      <c r="H19" s="23">
        <v>2011</v>
      </c>
      <c r="I19" s="26">
        <v>2012</v>
      </c>
    </row>
    <row r="20" spans="1:9" x14ac:dyDescent="0.25">
      <c r="A20" s="22" t="s">
        <v>16</v>
      </c>
      <c r="B20" s="12">
        <v>48333</v>
      </c>
      <c r="C20" s="12">
        <v>55546</v>
      </c>
      <c r="D20" s="12">
        <v>58536</v>
      </c>
      <c r="E20" s="12">
        <v>60794</v>
      </c>
      <c r="F20" s="12">
        <v>62223</v>
      </c>
      <c r="G20" s="12">
        <v>63241</v>
      </c>
      <c r="H20" s="12">
        <v>62654</v>
      </c>
      <c r="I20" s="27">
        <f>A15</f>
        <v>65496.648410543508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25" sqref="F25"/>
    </sheetView>
  </sheetViews>
  <sheetFormatPr defaultRowHeight="15" x14ac:dyDescent="0.25"/>
  <cols>
    <col min="1" max="2" width="10.42578125" customWidth="1"/>
    <col min="3" max="3" width="16" customWidth="1"/>
    <col min="4" max="4" width="48.28515625" customWidth="1"/>
    <col min="5" max="9" width="16" customWidth="1"/>
  </cols>
  <sheetData>
    <row r="1" spans="1:10" ht="56.25" customHeight="1" x14ac:dyDescent="0.25">
      <c r="A1" s="30" t="s">
        <v>28</v>
      </c>
      <c r="B1" s="30" t="s">
        <v>0</v>
      </c>
      <c r="C1" s="23"/>
      <c r="D1" s="23"/>
      <c r="E1" s="23"/>
      <c r="F1" s="23"/>
      <c r="G1" s="23"/>
      <c r="H1" s="23"/>
    </row>
    <row r="2" spans="1:10" x14ac:dyDescent="0.25">
      <c r="A2" s="6">
        <v>2005</v>
      </c>
      <c r="B2" s="7">
        <v>48333</v>
      </c>
      <c r="C2" s="12"/>
      <c r="D2" s="12"/>
      <c r="E2" t="s">
        <v>40</v>
      </c>
    </row>
    <row r="3" spans="1:10" ht="15.75" thickBot="1" x14ac:dyDescent="0.3">
      <c r="A3" s="6">
        <v>2006</v>
      </c>
      <c r="B3" s="7">
        <v>55546</v>
      </c>
    </row>
    <row r="4" spans="1:10" x14ac:dyDescent="0.25">
      <c r="A4" s="6">
        <v>2007</v>
      </c>
      <c r="B4" s="7">
        <v>58536</v>
      </c>
      <c r="E4" s="36" t="s">
        <v>41</v>
      </c>
      <c r="F4" s="36"/>
    </row>
    <row r="5" spans="1:10" x14ac:dyDescent="0.25">
      <c r="A5" s="6">
        <v>2008</v>
      </c>
      <c r="B5" s="7">
        <v>60794</v>
      </c>
      <c r="E5" s="33" t="s">
        <v>42</v>
      </c>
      <c r="F5" s="33">
        <v>0.89797277086294158</v>
      </c>
    </row>
    <row r="6" spans="1:10" x14ac:dyDescent="0.25">
      <c r="A6" s="6">
        <v>2009</v>
      </c>
      <c r="B6" s="7">
        <v>62223</v>
      </c>
      <c r="E6" s="33" t="s">
        <v>43</v>
      </c>
      <c r="F6" s="33">
        <v>0.80635509721126897</v>
      </c>
    </row>
    <row r="7" spans="1:10" x14ac:dyDescent="0.25">
      <c r="A7" s="6">
        <v>2010</v>
      </c>
      <c r="B7" s="7">
        <v>63241</v>
      </c>
      <c r="E7" s="33" t="s">
        <v>44</v>
      </c>
      <c r="F7" s="33">
        <v>0.76762611665352265</v>
      </c>
    </row>
    <row r="8" spans="1:10" x14ac:dyDescent="0.25">
      <c r="A8" s="6">
        <v>2011</v>
      </c>
      <c r="B8" s="7">
        <v>62654</v>
      </c>
      <c r="E8" s="33" t="s">
        <v>45</v>
      </c>
      <c r="F8" s="33">
        <v>2569.4941803508996</v>
      </c>
    </row>
    <row r="9" spans="1:10" ht="15.75" thickBot="1" x14ac:dyDescent="0.3">
      <c r="A9" s="18">
        <v>2012</v>
      </c>
      <c r="E9" s="34" t="s">
        <v>46</v>
      </c>
      <c r="F9" s="34">
        <v>7</v>
      </c>
    </row>
    <row r="11" spans="1:10" ht="15.75" thickBot="1" x14ac:dyDescent="0.3">
      <c r="A11" t="s">
        <v>30</v>
      </c>
      <c r="B11" t="s">
        <v>31</v>
      </c>
      <c r="E11" t="s">
        <v>47</v>
      </c>
    </row>
    <row r="12" spans="1:10" x14ac:dyDescent="0.25">
      <c r="B12" t="s">
        <v>65</v>
      </c>
      <c r="E12" s="35"/>
      <c r="F12" s="35" t="s">
        <v>52</v>
      </c>
      <c r="G12" s="35" t="s">
        <v>53</v>
      </c>
      <c r="H12" s="35" t="s">
        <v>54</v>
      </c>
      <c r="I12" s="35" t="s">
        <v>55</v>
      </c>
      <c r="J12" s="35" t="s">
        <v>56</v>
      </c>
    </row>
    <row r="13" spans="1:10" x14ac:dyDescent="0.25">
      <c r="B13" t="s">
        <v>66</v>
      </c>
      <c r="E13" s="33" t="s">
        <v>48</v>
      </c>
      <c r="F13" s="33">
        <v>1</v>
      </c>
      <c r="G13" s="33">
        <v>137462914.2857143</v>
      </c>
      <c r="H13" s="33">
        <v>137462914.2857143</v>
      </c>
      <c r="I13" s="33">
        <v>20.8204575901234</v>
      </c>
      <c r="J13" s="33">
        <v>6.0406551150041718E-3</v>
      </c>
    </row>
    <row r="14" spans="1:10" x14ac:dyDescent="0.25">
      <c r="B14" t="s">
        <v>68</v>
      </c>
      <c r="E14" s="33" t="s">
        <v>49</v>
      </c>
      <c r="F14" s="33">
        <v>5</v>
      </c>
      <c r="G14" s="33">
        <v>33011501.714285709</v>
      </c>
      <c r="H14" s="33">
        <v>6602300.342857142</v>
      </c>
      <c r="I14" s="33"/>
      <c r="J14" s="33"/>
    </row>
    <row r="15" spans="1:10" ht="15.75" thickBot="1" x14ac:dyDescent="0.3">
      <c r="B15" t="s">
        <v>67</v>
      </c>
      <c r="E15" s="34" t="s">
        <v>50</v>
      </c>
      <c r="F15" s="34">
        <v>6</v>
      </c>
      <c r="G15" s="34">
        <v>170474416</v>
      </c>
      <c r="H15" s="34"/>
      <c r="I15" s="34"/>
      <c r="J15" s="34"/>
    </row>
    <row r="16" spans="1:10" ht="15.75" thickBot="1" x14ac:dyDescent="0.3">
      <c r="B16" t="s">
        <v>36</v>
      </c>
    </row>
    <row r="17" spans="5:13" x14ac:dyDescent="0.25">
      <c r="E17" s="35"/>
      <c r="F17" s="35" t="s">
        <v>57</v>
      </c>
      <c r="G17" s="35" t="s">
        <v>45</v>
      </c>
      <c r="H17" s="35" t="s">
        <v>58</v>
      </c>
      <c r="I17" s="35" t="s">
        <v>59</v>
      </c>
      <c r="J17" s="35" t="s">
        <v>60</v>
      </c>
      <c r="K17" s="35" t="s">
        <v>61</v>
      </c>
      <c r="L17" s="35" t="s">
        <v>62</v>
      </c>
      <c r="M17" s="35" t="s">
        <v>63</v>
      </c>
    </row>
    <row r="18" spans="5:13" x14ac:dyDescent="0.25">
      <c r="E18" s="33" t="s">
        <v>51</v>
      </c>
      <c r="F18" s="33">
        <v>-4390393.2857142854</v>
      </c>
      <c r="G18" s="33">
        <v>975062.70748573076</v>
      </c>
      <c r="H18" s="33">
        <v>-4.5026778811336454</v>
      </c>
      <c r="I18" s="33">
        <v>6.3837725998713438E-3</v>
      </c>
      <c r="J18" s="33">
        <v>-6896871.7701834701</v>
      </c>
      <c r="K18" s="33">
        <v>-1883914.8012451003</v>
      </c>
      <c r="L18" s="33">
        <v>-6896871.7701834701</v>
      </c>
      <c r="M18" s="33">
        <v>-1883914.8012451003</v>
      </c>
    </row>
    <row r="19" spans="5:13" ht="15.75" thickBot="1" x14ac:dyDescent="0.3">
      <c r="E19" s="34" t="s">
        <v>64</v>
      </c>
      <c r="F19" s="34">
        <v>2215.7142857142858</v>
      </c>
      <c r="G19" s="34">
        <v>485.58875688830199</v>
      </c>
      <c r="H19" s="34">
        <v>4.5629439608791387</v>
      </c>
      <c r="I19" s="34">
        <v>6.0406551150041718E-3</v>
      </c>
      <c r="J19" s="34">
        <v>967.46864766799808</v>
      </c>
      <c r="K19" s="34">
        <v>3463.9599237605735</v>
      </c>
      <c r="L19" s="34">
        <v>967.46864766799808</v>
      </c>
      <c r="M19" s="34">
        <v>3463.9599237605735</v>
      </c>
    </row>
    <row r="24" spans="5:13" x14ac:dyDescent="0.25">
      <c r="F24">
        <f>F18+(F19*A9)</f>
        <v>67623.857142857276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11" sqref="B11:B13"/>
    </sheetView>
  </sheetViews>
  <sheetFormatPr defaultRowHeight="15" x14ac:dyDescent="0.25"/>
  <cols>
    <col min="1" max="1" width="14.140625" customWidth="1"/>
    <col min="2" max="2" width="10.42578125" customWidth="1"/>
    <col min="3" max="3" width="6.7109375" customWidth="1"/>
    <col min="4" max="4" width="13.42578125" customWidth="1"/>
    <col min="5" max="7" width="16" customWidth="1"/>
    <col min="8" max="16" width="15.5703125" customWidth="1"/>
    <col min="17" max="17" width="21" customWidth="1"/>
  </cols>
  <sheetData>
    <row r="1" spans="1:13" ht="56.25" customHeight="1" x14ac:dyDescent="0.25">
      <c r="A1" s="30" t="s">
        <v>28</v>
      </c>
      <c r="B1" s="30" t="s">
        <v>0</v>
      </c>
      <c r="C1" s="23"/>
      <c r="D1" s="23"/>
      <c r="E1" s="23"/>
      <c r="F1" s="23"/>
      <c r="G1" s="23"/>
      <c r="H1" s="23"/>
    </row>
    <row r="2" spans="1:13" x14ac:dyDescent="0.25">
      <c r="A2" s="6">
        <v>2005</v>
      </c>
      <c r="B2" s="7">
        <v>48333</v>
      </c>
      <c r="C2" s="12"/>
      <c r="D2" s="12"/>
      <c r="H2" t="s">
        <v>40</v>
      </c>
    </row>
    <row r="3" spans="1:13" ht="15.75" thickBot="1" x14ac:dyDescent="0.3">
      <c r="A3" s="6">
        <v>2006</v>
      </c>
      <c r="B3" s="7">
        <v>55546</v>
      </c>
    </row>
    <row r="4" spans="1:13" x14ac:dyDescent="0.25">
      <c r="A4" s="6">
        <v>2007</v>
      </c>
      <c r="B4" s="7">
        <v>58536</v>
      </c>
      <c r="H4" s="36" t="s">
        <v>41</v>
      </c>
      <c r="I4" s="36"/>
    </row>
    <row r="5" spans="1:13" x14ac:dyDescent="0.25">
      <c r="A5" s="6">
        <v>2008</v>
      </c>
      <c r="B5" s="7">
        <v>60794</v>
      </c>
      <c r="H5" s="33" t="s">
        <v>42</v>
      </c>
      <c r="I5" s="33">
        <v>0.89797277086294158</v>
      </c>
    </row>
    <row r="6" spans="1:13" x14ac:dyDescent="0.25">
      <c r="A6" s="6">
        <v>2009</v>
      </c>
      <c r="B6" s="7">
        <v>62223</v>
      </c>
      <c r="H6" s="33" t="s">
        <v>43</v>
      </c>
      <c r="I6" s="33">
        <v>0.80635509721126897</v>
      </c>
    </row>
    <row r="7" spans="1:13" x14ac:dyDescent="0.25">
      <c r="A7" s="6">
        <v>2010</v>
      </c>
      <c r="B7" s="7">
        <v>63241</v>
      </c>
      <c r="H7" s="33" t="s">
        <v>44</v>
      </c>
      <c r="I7" s="33">
        <v>0.76762611665352265</v>
      </c>
    </row>
    <row r="8" spans="1:13" x14ac:dyDescent="0.25">
      <c r="A8" s="6">
        <v>2011</v>
      </c>
      <c r="B8" s="7">
        <v>62654</v>
      </c>
      <c r="H8" s="33" t="s">
        <v>45</v>
      </c>
      <c r="I8" s="33">
        <v>2569.4941803508996</v>
      </c>
    </row>
    <row r="9" spans="1:13" ht="15.75" thickBot="1" x14ac:dyDescent="0.3">
      <c r="A9" s="18">
        <v>2012</v>
      </c>
      <c r="H9" s="34" t="s">
        <v>46</v>
      </c>
      <c r="I9" s="34">
        <v>7</v>
      </c>
    </row>
    <row r="11" spans="1:13" ht="15.75" thickBot="1" x14ac:dyDescent="0.3">
      <c r="A11" t="s">
        <v>30</v>
      </c>
      <c r="B11" t="s">
        <v>69</v>
      </c>
      <c r="H11" t="s">
        <v>47</v>
      </c>
    </row>
    <row r="12" spans="1:13" x14ac:dyDescent="0.25">
      <c r="B12" t="s">
        <v>70</v>
      </c>
      <c r="H12" s="35"/>
      <c r="I12" s="35" t="s">
        <v>52</v>
      </c>
      <c r="J12" s="35" t="s">
        <v>53</v>
      </c>
      <c r="K12" s="35" t="s">
        <v>54</v>
      </c>
      <c r="L12" s="35" t="s">
        <v>55</v>
      </c>
      <c r="M12" s="35" t="s">
        <v>56</v>
      </c>
    </row>
    <row r="13" spans="1:13" x14ac:dyDescent="0.25">
      <c r="B13" t="s">
        <v>71</v>
      </c>
      <c r="H13" s="33" t="s">
        <v>48</v>
      </c>
      <c r="I13" s="33">
        <v>1</v>
      </c>
      <c r="J13" s="33">
        <v>137462914.2857143</v>
      </c>
      <c r="K13" s="33">
        <v>137462914.2857143</v>
      </c>
      <c r="L13" s="33">
        <v>20.8204575901234</v>
      </c>
      <c r="M13" s="33">
        <v>6.0406551150041718E-3</v>
      </c>
    </row>
    <row r="14" spans="1:13" x14ac:dyDescent="0.25">
      <c r="H14" s="33" t="s">
        <v>49</v>
      </c>
      <c r="I14" s="33">
        <v>5</v>
      </c>
      <c r="J14" s="33">
        <v>33011501.714285709</v>
      </c>
      <c r="K14" s="33">
        <v>6602300.342857142</v>
      </c>
      <c r="L14" s="33"/>
      <c r="M14" s="33"/>
    </row>
    <row r="15" spans="1:13" ht="15.75" thickBot="1" x14ac:dyDescent="0.3">
      <c r="H15" s="34" t="s">
        <v>50</v>
      </c>
      <c r="I15" s="34">
        <v>6</v>
      </c>
      <c r="J15" s="34">
        <v>170474416</v>
      </c>
      <c r="K15" s="34"/>
      <c r="L15" s="34"/>
      <c r="M15" s="34"/>
    </row>
    <row r="16" spans="1:13" ht="15.75" thickBot="1" x14ac:dyDescent="0.3"/>
    <row r="17" spans="1:16" x14ac:dyDescent="0.25">
      <c r="A17" t="s">
        <v>13</v>
      </c>
      <c r="B17">
        <f>I19</f>
        <v>2215.7142857142858</v>
      </c>
      <c r="C17" t="s">
        <v>2</v>
      </c>
      <c r="D17">
        <f>A9</f>
        <v>2012</v>
      </c>
      <c r="E17" t="s">
        <v>10</v>
      </c>
      <c r="F17">
        <f>I18</f>
        <v>-4390393.2857142854</v>
      </c>
      <c r="H17" s="35"/>
      <c r="I17" s="35" t="s">
        <v>57</v>
      </c>
      <c r="J17" s="35" t="s">
        <v>45</v>
      </c>
      <c r="K17" s="35" t="s">
        <v>58</v>
      </c>
      <c r="L17" s="35" t="s">
        <v>59</v>
      </c>
      <c r="M17" s="35" t="s">
        <v>60</v>
      </c>
      <c r="N17" s="35" t="s">
        <v>61</v>
      </c>
      <c r="O17" s="35" t="s">
        <v>62</v>
      </c>
      <c r="P17" s="35" t="s">
        <v>63</v>
      </c>
    </row>
    <row r="18" spans="1:16" x14ac:dyDescent="0.25">
      <c r="B18">
        <f>B17*D17</f>
        <v>4458017.1428571427</v>
      </c>
      <c r="C18" t="s">
        <v>10</v>
      </c>
      <c r="D18">
        <f>F17</f>
        <v>-4390393.2857142854</v>
      </c>
      <c r="H18" s="33" t="s">
        <v>51</v>
      </c>
      <c r="I18" s="33">
        <v>-4390393.2857142854</v>
      </c>
      <c r="J18" s="33">
        <v>975062.70748573076</v>
      </c>
      <c r="K18" s="33">
        <v>-4.5026778811336454</v>
      </c>
      <c r="L18" s="33">
        <v>6.3837725998713438E-3</v>
      </c>
      <c r="M18" s="33">
        <v>-6896871.7701834701</v>
      </c>
      <c r="N18" s="33">
        <v>-1883914.8012451003</v>
      </c>
      <c r="O18" s="33">
        <v>-6896871.7701834701</v>
      </c>
      <c r="P18" s="33">
        <v>-1883914.8012451003</v>
      </c>
    </row>
    <row r="19" spans="1:16" ht="15.75" thickBot="1" x14ac:dyDescent="0.3">
      <c r="B19" s="28">
        <f>B18+D18</f>
        <v>67623.857142857276</v>
      </c>
      <c r="H19" s="34" t="s">
        <v>64</v>
      </c>
      <c r="I19" s="34">
        <v>2215.7142857142858</v>
      </c>
      <c r="J19" s="34">
        <v>485.58875688830199</v>
      </c>
      <c r="K19" s="34">
        <v>4.5629439608791387</v>
      </c>
      <c r="L19" s="34">
        <v>6.0406551150041718E-3</v>
      </c>
      <c r="M19" s="34">
        <v>967.46864766799808</v>
      </c>
      <c r="N19" s="34">
        <v>3463.9599237605735</v>
      </c>
      <c r="O19" s="34">
        <v>967.46864766799808</v>
      </c>
      <c r="P19" s="34">
        <v>3463.9599237605735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J22" sqref="J22"/>
    </sheetView>
  </sheetViews>
  <sheetFormatPr defaultRowHeight="15" x14ac:dyDescent="0.25"/>
  <cols>
    <col min="1" max="1" width="15.140625" customWidth="1"/>
    <col min="2" max="14" width="11.140625" customWidth="1"/>
    <col min="15" max="16" width="11.7109375" customWidth="1"/>
  </cols>
  <sheetData>
    <row r="1" spans="1:14" s="29" customFormat="1" ht="63.75" customHeight="1" x14ac:dyDescent="0.25">
      <c r="A1" s="30" t="s">
        <v>0</v>
      </c>
      <c r="B1" s="30" t="s">
        <v>28</v>
      </c>
      <c r="C1" s="29" t="s">
        <v>72</v>
      </c>
      <c r="D1" s="29" t="s">
        <v>73</v>
      </c>
    </row>
    <row r="2" spans="1:14" x14ac:dyDescent="0.25">
      <c r="A2" s="7">
        <v>48333</v>
      </c>
      <c r="B2" s="6">
        <v>2005</v>
      </c>
      <c r="C2">
        <v>33403</v>
      </c>
      <c r="D2">
        <v>2.2999999999999998</v>
      </c>
    </row>
    <row r="3" spans="1:14" x14ac:dyDescent="0.25">
      <c r="A3" s="7">
        <v>55546</v>
      </c>
      <c r="B3" s="6">
        <v>2006</v>
      </c>
      <c r="C3">
        <v>33405</v>
      </c>
      <c r="D3">
        <v>2.2000000000000002</v>
      </c>
    </row>
    <row r="4" spans="1:14" x14ac:dyDescent="0.25">
      <c r="A4" s="7">
        <v>58536</v>
      </c>
      <c r="B4" s="6">
        <v>2007</v>
      </c>
      <c r="C4">
        <v>33604</v>
      </c>
      <c r="D4">
        <v>2.2999999999999998</v>
      </c>
    </row>
    <row r="5" spans="1:14" x14ac:dyDescent="0.25">
      <c r="A5" s="7">
        <v>60794</v>
      </c>
      <c r="B5" s="6">
        <v>2008</v>
      </c>
      <c r="C5">
        <v>33529</v>
      </c>
      <c r="D5">
        <v>2.9</v>
      </c>
      <c r="I5" t="s">
        <v>40</v>
      </c>
    </row>
    <row r="6" spans="1:14" ht="15.75" thickBot="1" x14ac:dyDescent="0.3">
      <c r="A6" s="7">
        <v>62223</v>
      </c>
      <c r="B6" s="6">
        <v>2009</v>
      </c>
      <c r="C6">
        <v>34011</v>
      </c>
      <c r="D6">
        <v>3.4</v>
      </c>
    </row>
    <row r="7" spans="1:14" x14ac:dyDescent="0.25">
      <c r="A7" s="7">
        <v>63241</v>
      </c>
      <c r="B7" s="6">
        <v>2010</v>
      </c>
      <c r="C7">
        <v>34200</v>
      </c>
      <c r="D7">
        <v>3.8</v>
      </c>
      <c r="I7" s="36" t="s">
        <v>41</v>
      </c>
      <c r="J7" s="36"/>
    </row>
    <row r="8" spans="1:14" x14ac:dyDescent="0.25">
      <c r="A8" s="7">
        <v>62654</v>
      </c>
      <c r="B8" s="6">
        <v>2011</v>
      </c>
      <c r="C8">
        <v>34109</v>
      </c>
      <c r="D8">
        <v>3.5</v>
      </c>
      <c r="I8" s="33" t="s">
        <v>42</v>
      </c>
      <c r="J8" s="33">
        <v>0.90580635468571413</v>
      </c>
    </row>
    <row r="9" spans="1:14" x14ac:dyDescent="0.25">
      <c r="B9" s="18">
        <v>2012</v>
      </c>
      <c r="C9" s="28">
        <v>34120</v>
      </c>
      <c r="D9" s="28">
        <v>3.1</v>
      </c>
      <c r="E9" t="s">
        <v>79</v>
      </c>
      <c r="I9" s="33" t="s">
        <v>43</v>
      </c>
      <c r="J9" s="33">
        <v>0.82048515218902174</v>
      </c>
    </row>
    <row r="10" spans="1:14" x14ac:dyDescent="0.25">
      <c r="B10" s="28"/>
      <c r="C10" s="28"/>
      <c r="D10" s="28"/>
      <c r="I10" s="33" t="s">
        <v>44</v>
      </c>
      <c r="J10" s="33">
        <v>0.64097030437804337</v>
      </c>
    </row>
    <row r="11" spans="1:14" x14ac:dyDescent="0.25">
      <c r="A11" s="5" t="s">
        <v>31</v>
      </c>
      <c r="I11" s="33" t="s">
        <v>45</v>
      </c>
      <c r="J11" s="33">
        <v>3193.8841997326394</v>
      </c>
    </row>
    <row r="12" spans="1:14" ht="15.75" thickBot="1" x14ac:dyDescent="0.3">
      <c r="A12" s="5" t="s">
        <v>65</v>
      </c>
      <c r="I12" s="34" t="s">
        <v>46</v>
      </c>
      <c r="J12" s="34">
        <v>7</v>
      </c>
    </row>
    <row r="13" spans="1:14" x14ac:dyDescent="0.25">
      <c r="A13" s="5" t="s">
        <v>66</v>
      </c>
    </row>
    <row r="14" spans="1:14" ht="15.75" thickBot="1" x14ac:dyDescent="0.3">
      <c r="A14" s="5" t="s">
        <v>76</v>
      </c>
      <c r="I14" t="s">
        <v>47</v>
      </c>
    </row>
    <row r="15" spans="1:14" x14ac:dyDescent="0.25">
      <c r="A15" s="5" t="s">
        <v>67</v>
      </c>
      <c r="I15" s="35"/>
      <c r="J15" s="35" t="s">
        <v>52</v>
      </c>
      <c r="K15" s="35" t="s">
        <v>53</v>
      </c>
      <c r="L15" s="35" t="s">
        <v>54</v>
      </c>
      <c r="M15" s="35" t="s">
        <v>55</v>
      </c>
      <c r="N15" s="35" t="s">
        <v>56</v>
      </c>
    </row>
    <row r="16" spans="1:14" x14ac:dyDescent="0.25">
      <c r="A16" s="5" t="s">
        <v>36</v>
      </c>
      <c r="I16" s="33" t="s">
        <v>48</v>
      </c>
      <c r="J16" s="33">
        <v>3</v>
      </c>
      <c r="K16" s="33">
        <v>139871727.15609461</v>
      </c>
      <c r="L16" s="33">
        <v>46623909.052031539</v>
      </c>
      <c r="M16" s="33">
        <v>4.5705698564441795</v>
      </c>
      <c r="N16" s="33">
        <v>0.12192789828588335</v>
      </c>
    </row>
    <row r="17" spans="1:17" x14ac:dyDescent="0.25">
      <c r="A17" s="5" t="s">
        <v>77</v>
      </c>
      <c r="I17" s="33" t="s">
        <v>49</v>
      </c>
      <c r="J17" s="33">
        <v>3</v>
      </c>
      <c r="K17" s="33">
        <v>30602688.843905404</v>
      </c>
      <c r="L17" s="33">
        <v>10200896.281301802</v>
      </c>
      <c r="M17" s="33"/>
      <c r="N17" s="33"/>
    </row>
    <row r="18" spans="1:17" ht="15.75" thickBot="1" x14ac:dyDescent="0.3">
      <c r="A18" s="5" t="s">
        <v>78</v>
      </c>
      <c r="I18" s="34" t="s">
        <v>50</v>
      </c>
      <c r="J18" s="34">
        <v>6</v>
      </c>
      <c r="K18" s="34">
        <v>170474416</v>
      </c>
      <c r="L18" s="34"/>
      <c r="M18" s="34"/>
      <c r="N18" s="34"/>
    </row>
    <row r="19" spans="1:17" ht="15.75" thickBot="1" x14ac:dyDescent="0.3">
      <c r="A19" s="5" t="s">
        <v>80</v>
      </c>
    </row>
    <row r="20" spans="1:17" x14ac:dyDescent="0.25">
      <c r="A20" s="5" t="s">
        <v>81</v>
      </c>
      <c r="I20" s="35"/>
      <c r="J20" s="35" t="s">
        <v>57</v>
      </c>
      <c r="K20" s="35" t="s">
        <v>45</v>
      </c>
      <c r="L20" s="35" t="s">
        <v>58</v>
      </c>
      <c r="M20" s="35" t="s">
        <v>59</v>
      </c>
      <c r="N20" s="35" t="s">
        <v>60</v>
      </c>
      <c r="O20" s="35" t="s">
        <v>61</v>
      </c>
      <c r="P20" s="35" t="s">
        <v>62</v>
      </c>
      <c r="Q20" s="35" t="s">
        <v>63</v>
      </c>
    </row>
    <row r="21" spans="1:17" x14ac:dyDescent="0.25">
      <c r="A21" s="5" t="s">
        <v>82</v>
      </c>
      <c r="I21" s="33" t="s">
        <v>51</v>
      </c>
      <c r="J21" s="33">
        <v>-5783715.3826707387</v>
      </c>
      <c r="K21" s="33">
        <v>3264312.8489204878</v>
      </c>
      <c r="L21" s="33">
        <v>-1.7718018003646374</v>
      </c>
      <c r="M21" s="33">
        <v>0.17454993868478005</v>
      </c>
      <c r="N21" s="33">
        <v>-16172215.748007882</v>
      </c>
      <c r="O21" s="33">
        <v>4604784.9826664058</v>
      </c>
      <c r="P21" s="33">
        <v>-16172215.748007882</v>
      </c>
      <c r="Q21" s="33">
        <v>4604784.9826664058</v>
      </c>
    </row>
    <row r="22" spans="1:17" x14ac:dyDescent="0.25">
      <c r="A22" s="5" t="s">
        <v>83</v>
      </c>
      <c r="I22" s="33" t="s">
        <v>64</v>
      </c>
      <c r="J22" s="33">
        <v>2975.44463865637</v>
      </c>
      <c r="K22" s="33">
        <v>1708.7306193941301</v>
      </c>
      <c r="L22" s="33">
        <v>1.7413187338513232</v>
      </c>
      <c r="M22" s="33">
        <v>0.17999596986922173</v>
      </c>
      <c r="N22" s="33">
        <v>-2462.498807759619</v>
      </c>
      <c r="O22" s="33">
        <v>8413.3880850723672</v>
      </c>
      <c r="P22" s="33">
        <v>-2462.498807759619</v>
      </c>
      <c r="Q22" s="33">
        <v>8413.3880850723672</v>
      </c>
    </row>
    <row r="23" spans="1:17" x14ac:dyDescent="0.25">
      <c r="I23" s="33" t="s">
        <v>74</v>
      </c>
      <c r="J23" s="33">
        <v>-3.8583733274099612</v>
      </c>
      <c r="K23" s="33">
        <v>12.630536589077451</v>
      </c>
      <c r="L23" s="33">
        <v>-0.30547976328627074</v>
      </c>
      <c r="M23" s="33">
        <v>0.77997038522533735</v>
      </c>
      <c r="N23" s="33">
        <v>-44.054377829070198</v>
      </c>
      <c r="O23" s="33">
        <v>36.337631174250269</v>
      </c>
      <c r="P23" s="33">
        <v>-44.054377829070198</v>
      </c>
      <c r="Q23" s="33">
        <v>36.337631174250269</v>
      </c>
    </row>
    <row r="24" spans="1:17" ht="15.75" thickBot="1" x14ac:dyDescent="0.3">
      <c r="I24" s="34" t="s">
        <v>75</v>
      </c>
      <c r="J24" s="34">
        <v>-682.94223292233835</v>
      </c>
      <c r="K24" s="34">
        <v>6453.0455499940408</v>
      </c>
      <c r="L24" s="34">
        <v>-0.10583254490168119</v>
      </c>
      <c r="M24" s="34">
        <v>0.92239493803578188</v>
      </c>
      <c r="N24" s="34">
        <v>-21219.413201328352</v>
      </c>
      <c r="O24" s="34">
        <v>19853.528735483676</v>
      </c>
      <c r="P24" s="34">
        <v>-21219.413201328352</v>
      </c>
      <c r="Q24" s="34">
        <v>19853.528735483676</v>
      </c>
    </row>
    <row r="27" spans="1:17" x14ac:dyDescent="0.25">
      <c r="A27" t="s">
        <v>13</v>
      </c>
      <c r="B27" s="2">
        <f>J22</f>
        <v>2975.44463865637</v>
      </c>
      <c r="C27" s="2" t="s">
        <v>2</v>
      </c>
      <c r="D27" s="2">
        <f>B9</f>
        <v>2012</v>
      </c>
      <c r="E27" s="2" t="s">
        <v>10</v>
      </c>
      <c r="F27" s="2">
        <f>J23</f>
        <v>-3.8583733274099612</v>
      </c>
      <c r="G27" s="2" t="s">
        <v>2</v>
      </c>
      <c r="H27" s="2">
        <f>C9</f>
        <v>34120</v>
      </c>
      <c r="I27" s="2" t="s">
        <v>10</v>
      </c>
      <c r="J27" s="2">
        <f>J24</f>
        <v>-682.94223292233835</v>
      </c>
      <c r="K27" s="2" t="s">
        <v>2</v>
      </c>
      <c r="L27" s="2">
        <f>D9</f>
        <v>3.1</v>
      </c>
      <c r="M27" s="2" t="s">
        <v>10</v>
      </c>
      <c r="N27" s="2">
        <f>J21</f>
        <v>-5783715.3826707387</v>
      </c>
    </row>
    <row r="28" spans="1:17" x14ac:dyDescent="0.25">
      <c r="B28">
        <f>B27*D27</f>
        <v>5986594.6129766162</v>
      </c>
      <c r="C28" t="s">
        <v>10</v>
      </c>
      <c r="D28">
        <f>F27*H27</f>
        <v>-131647.69793122789</v>
      </c>
      <c r="E28" t="s">
        <v>10</v>
      </c>
      <c r="F28">
        <f>J27*L27</f>
        <v>-2117.1209220592491</v>
      </c>
      <c r="G28" t="s">
        <v>10</v>
      </c>
      <c r="H28">
        <f>N27</f>
        <v>-5783715.3826707387</v>
      </c>
    </row>
    <row r="29" spans="1:17" x14ac:dyDescent="0.25">
      <c r="B29">
        <f>B28+D28+F28+H28</f>
        <v>69114.411452590488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F14" sqref="F14"/>
    </sheetView>
  </sheetViews>
  <sheetFormatPr defaultRowHeight="15" x14ac:dyDescent="0.25"/>
  <cols>
    <col min="1" max="1" width="26.42578125" customWidth="1"/>
    <col min="9" max="9" width="10.140625" style="28" bestFit="1" customWidth="1"/>
  </cols>
  <sheetData>
    <row r="1" spans="1:9" x14ac:dyDescent="0.25">
      <c r="A1" s="1"/>
      <c r="B1" s="6">
        <v>2005</v>
      </c>
      <c r="C1" s="6">
        <v>2006</v>
      </c>
      <c r="D1" s="6">
        <v>2007</v>
      </c>
      <c r="E1" s="6">
        <v>2008</v>
      </c>
      <c r="F1" s="6">
        <v>2009</v>
      </c>
      <c r="G1" s="6">
        <v>2010</v>
      </c>
      <c r="H1" s="6">
        <v>2011</v>
      </c>
      <c r="I1" s="18">
        <v>2012</v>
      </c>
    </row>
    <row r="2" spans="1:9" x14ac:dyDescent="0.25">
      <c r="A2" t="s">
        <v>84</v>
      </c>
      <c r="B2" s="7">
        <v>48333</v>
      </c>
      <c r="C2" s="7">
        <v>55546</v>
      </c>
      <c r="D2" s="7">
        <v>58536</v>
      </c>
      <c r="E2" s="7">
        <v>60794</v>
      </c>
      <c r="F2" s="7">
        <v>62223</v>
      </c>
      <c r="G2" s="7">
        <v>63241</v>
      </c>
      <c r="H2" s="7">
        <v>62654</v>
      </c>
      <c r="I2" s="20">
        <f>'Formula Based Projections'!I19</f>
        <v>62654</v>
      </c>
    </row>
    <row r="3" spans="1:9" x14ac:dyDescent="0.25">
      <c r="A3" t="s">
        <v>29</v>
      </c>
      <c r="B3" s="7">
        <v>48333</v>
      </c>
      <c r="C3" s="7">
        <v>55546</v>
      </c>
      <c r="D3" s="7">
        <v>58536</v>
      </c>
      <c r="E3" s="7">
        <v>60794</v>
      </c>
      <c r="F3" s="7">
        <v>62223</v>
      </c>
      <c r="G3" s="7">
        <v>63241</v>
      </c>
      <c r="H3" s="7">
        <v>62654</v>
      </c>
      <c r="I3" s="20">
        <f>'Data Analysis ToolPak'!C9</f>
        <v>58761</v>
      </c>
    </row>
    <row r="4" spans="1:9" x14ac:dyDescent="0.25">
      <c r="A4" t="s">
        <v>37</v>
      </c>
      <c r="B4" s="7">
        <v>48333</v>
      </c>
      <c r="C4" s="7">
        <v>55546</v>
      </c>
      <c r="D4" s="7">
        <v>58536</v>
      </c>
      <c r="E4" s="7">
        <v>60794</v>
      </c>
      <c r="F4" s="7">
        <v>62223</v>
      </c>
      <c r="G4" s="7">
        <v>63241</v>
      </c>
      <c r="H4" s="7">
        <v>62654</v>
      </c>
      <c r="I4" s="20">
        <f>'Arthimetic Mean Return'!I20</f>
        <v>65496.648410543508</v>
      </c>
    </row>
    <row r="5" spans="1:9" x14ac:dyDescent="0.25">
      <c r="A5" t="s">
        <v>85</v>
      </c>
      <c r="B5" s="7">
        <v>48333</v>
      </c>
      <c r="C5" s="7">
        <v>55546</v>
      </c>
      <c r="D5" s="7">
        <v>58536</v>
      </c>
      <c r="E5" s="7">
        <v>60794</v>
      </c>
      <c r="F5" s="7">
        <v>62223</v>
      </c>
      <c r="G5" s="7">
        <v>63241</v>
      </c>
      <c r="H5" s="7">
        <v>62654</v>
      </c>
      <c r="I5" s="20">
        <f>'Regression output, now what'!B19</f>
        <v>67623.857142857276</v>
      </c>
    </row>
    <row r="6" spans="1:9" x14ac:dyDescent="0.25">
      <c r="A6" t="s">
        <v>86</v>
      </c>
      <c r="B6" s="7">
        <v>48333</v>
      </c>
      <c r="C6" s="7">
        <v>55546</v>
      </c>
      <c r="D6" s="7">
        <v>58536</v>
      </c>
      <c r="E6" s="7">
        <v>60794</v>
      </c>
      <c r="F6" s="7">
        <v>62223</v>
      </c>
      <c r="G6" s="7">
        <v>63241</v>
      </c>
      <c r="H6" s="7">
        <v>62654</v>
      </c>
      <c r="I6" s="20">
        <f>'Causal Modeling'!B29</f>
        <v>69114.411452590488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Formula Based Projections</vt:lpstr>
      <vt:lpstr>Simple moving averages</vt:lpstr>
      <vt:lpstr>Data Analysis ToolPak</vt:lpstr>
      <vt:lpstr>Arthimetic Mean Return</vt:lpstr>
      <vt:lpstr>Univariate Regression</vt:lpstr>
      <vt:lpstr>Regression output, now what</vt:lpstr>
      <vt:lpstr>Causal Modeling</vt:lpstr>
      <vt:lpstr>Joint Graph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2015-07-31T16:46:02Z</dcterms:created>
  <dcterms:modified xsi:type="dcterms:W3CDTF">2016-09-14T13:32:47Z</dcterms:modified>
</cp:coreProperties>
</file>